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f.stack.storage/remote.php/webdav/Bestuur/Vergoeding Deelname beurs/"/>
    </mc:Choice>
  </mc:AlternateContent>
  <xr:revisionPtr revIDLastSave="0" documentId="13_ncr:1_{96F453FE-DD01-4FF8-848E-7748DF7B9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MF standaard kosten calculat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" l="1"/>
  <c r="D134" i="1" s="1"/>
  <c r="D128" i="1"/>
  <c r="D127" i="1"/>
  <c r="D126" i="1"/>
  <c r="B121" i="1"/>
  <c r="B122" i="1" s="1"/>
  <c r="D123" i="1" s="1"/>
  <c r="D118" i="1"/>
  <c r="E117" i="1"/>
  <c r="D117" i="1"/>
  <c r="E114" i="1"/>
  <c r="D114" i="1"/>
  <c r="D144" i="1" s="1"/>
  <c r="D112" i="1"/>
  <c r="D143" i="1" s="1"/>
  <c r="B109" i="1"/>
  <c r="B110" i="1" s="1"/>
  <c r="D110" i="1" s="1"/>
  <c r="D142" i="1" s="1"/>
  <c r="B108" i="1"/>
  <c r="B107" i="1"/>
  <c r="B106" i="1"/>
  <c r="B105" i="1"/>
  <c r="A100" i="1"/>
  <c r="A99" i="1"/>
  <c r="A98" i="1"/>
  <c r="A97" i="1"/>
  <c r="A96" i="1"/>
  <c r="D133" i="1" l="1"/>
  <c r="D136" i="1"/>
  <c r="D137" i="1" s="1"/>
  <c r="D140" i="1"/>
</calcChain>
</file>

<file path=xl/sharedStrings.xml><?xml version="1.0" encoding="utf-8"?>
<sst xmlns="http://schemas.openxmlformats.org/spreadsheetml/2006/main" count="171" uniqueCount="148">
  <si>
    <t>INVULBLAD VOOR KOSTEN BERKENING</t>
  </si>
  <si>
    <t>Hoeveel vrije km per dag</t>
  </si>
  <si>
    <t>Wat is de prijs per km</t>
  </si>
  <si>
    <t>Hoeveel personen gaan er mee</t>
  </si>
  <si>
    <t>Hoeveel personen in de extra auto</t>
  </si>
  <si>
    <t>Hoeveel auto's</t>
  </si>
  <si>
    <t>Hoeveel dagen</t>
  </si>
  <si>
    <t>Hoeveel km per dag naar tentoonstellingsruimte</t>
  </si>
  <si>
    <t>Hoeveel nachten</t>
  </si>
  <si>
    <t>Wat is de vergoeding voor de lunch p/p/dag</t>
  </si>
  <si>
    <t>Wat is de vergoeding voor avondmaaltijd p/p/dag</t>
  </si>
  <si>
    <t>Antwoorden:</t>
  </si>
  <si>
    <t>Opmerkingen:</t>
  </si>
  <si>
    <t>Opvragen bij penningmeester</t>
  </si>
  <si>
    <t>Info bij baanleider</t>
  </si>
  <si>
    <t>Wat is de prijs van de brandstof</t>
  </si>
  <si>
    <t>Hoeveel dagen lunch</t>
  </si>
  <si>
    <t>Hoeveel avonden diner</t>
  </si>
  <si>
    <t>Kosten ontbijt p/p/dag</t>
  </si>
  <si>
    <t>Vergoeding slijtage / onderhoud baan</t>
  </si>
  <si>
    <t>Huur auto</t>
  </si>
  <si>
    <t>Winterbanden</t>
  </si>
  <si>
    <t>Afkoop Eigen Risico</t>
  </si>
  <si>
    <t>Te betalen km</t>
  </si>
  <si>
    <t>Brandstof kosten</t>
  </si>
  <si>
    <t>Bedragen (incl BTW)</t>
  </si>
  <si>
    <t>Km vergoeding auto's</t>
  </si>
  <si>
    <t>Hotelkosten (incl ontbijt)</t>
  </si>
  <si>
    <t>Lunchkosten</t>
  </si>
  <si>
    <t>Dinerkosten</t>
  </si>
  <si>
    <t>Totaal berekende kosten:</t>
  </si>
  <si>
    <t>Bedragen(ex BTW)</t>
  </si>
  <si>
    <t>in de winter periode</t>
  </si>
  <si>
    <t xml:space="preserve">Hoeveel personen </t>
  </si>
  <si>
    <t>Aantal kamers</t>
  </si>
  <si>
    <t>ALGEMEN INFORMATIE:</t>
  </si>
  <si>
    <t>De naam van de tentoonstelling</t>
  </si>
  <si>
    <t>Het volledige adres; straatnaam + nummer</t>
  </si>
  <si>
    <t>De postcode en plaatsnaam</t>
  </si>
  <si>
    <t>www.anwb.nl/routeplanner</t>
  </si>
  <si>
    <t xml:space="preserve">Zoja, wat is de huurprijs per dag (ex. BTW).              </t>
  </si>
  <si>
    <t>km</t>
  </si>
  <si>
    <t>Vergoeding per km voor de extra auto</t>
  </si>
  <si>
    <t>Vergoeding per km voor de auto's</t>
  </si>
  <si>
    <t>heen&amp;terug!</t>
  </si>
  <si>
    <t>Waarde van persoonlijk materiaal van persoon 1</t>
  </si>
  <si>
    <t>Waarde van persoonlijk materiaal van persoon 2</t>
  </si>
  <si>
    <t>Waarde van persoonlijk materiaal van persoon 3</t>
  </si>
  <si>
    <t>Waarde van persoonlijk materiaal van persoon 4</t>
  </si>
  <si>
    <t xml:space="preserve">Waarde van het rijdend materieel van de club.     </t>
  </si>
  <si>
    <t>Uitgangspunt: hotel/ontbijt betaald door organisatie !!</t>
  </si>
  <si>
    <t>Huur hotelkamer per dag</t>
  </si>
  <si>
    <t>Hoeveel personen</t>
  </si>
  <si>
    <t xml:space="preserve">Boekwaarde van de baan.      </t>
  </si>
  <si>
    <t>Hoevel personen</t>
  </si>
  <si>
    <t>BAAN KOSTEN:</t>
  </si>
  <si>
    <t>man</t>
  </si>
  <si>
    <t>Wat is het verbruik van de bestel/vrachtauto 1 op xx</t>
  </si>
  <si>
    <t>Totale huurkosten</t>
  </si>
  <si>
    <t>De betaalde km kosen</t>
  </si>
  <si>
    <t>Totale huurprijs</t>
  </si>
  <si>
    <t>Brandstof prijs</t>
  </si>
  <si>
    <t>Transportkosten overzicht:</t>
  </si>
  <si>
    <t>Zijn er winterbanden nodig, zoja ;de prijs per dag</t>
  </si>
  <si>
    <t>ja of nee invullen</t>
  </si>
  <si>
    <t>VERVOER TENTOONSTELLING:</t>
  </si>
  <si>
    <t>VERBLIJFKOSTEN:</t>
  </si>
  <si>
    <t>TRANSPORTKOSTEN VAN DE BAAN:</t>
  </si>
  <si>
    <t>Kosten bestel/vrachtauto:</t>
  </si>
  <si>
    <t>VERVOERSKOSTEN NAAR TENTOONSTELLING:</t>
  </si>
  <si>
    <t>VERZEKERINGSKOSTEN:</t>
  </si>
  <si>
    <t>VERBLIJFSKOSTEN:</t>
  </si>
  <si>
    <t>BAANKOSTEN:</t>
  </si>
  <si>
    <t>Onderhoud en slijtage</t>
  </si>
  <si>
    <t>Dit invullen in overleg met voorzitter en/of penningmeester !!</t>
  </si>
  <si>
    <t>indien nodig</t>
  </si>
  <si>
    <t>Opgave NMF/penningmeester</t>
  </si>
  <si>
    <t xml:space="preserve">     Vragen:</t>
  </si>
  <si>
    <t>Blad 2</t>
  </si>
  <si>
    <t>Blad 3</t>
  </si>
  <si>
    <t>Aanwijzing:</t>
  </si>
  <si>
    <t>Km vergoedingen personenauto (voor transport)</t>
  </si>
  <si>
    <t>Afstand (enkele reis) clubgebouw naar de hal</t>
  </si>
  <si>
    <t>Datum van de tentoonstelling (inclusief overnachtingen)</t>
  </si>
  <si>
    <t>2 man per kamer</t>
  </si>
  <si>
    <t>Klaar; controleer de berekening op blad 3</t>
  </si>
  <si>
    <t>OPMERKING:</t>
  </si>
  <si>
    <t xml:space="preserve">Te rekenen verzekerings premie bij de NMF </t>
  </si>
  <si>
    <t>Vragen die van toepassing zijn invullen in kolom "Antwoorden"</t>
  </si>
  <si>
    <t>dagen</t>
  </si>
  <si>
    <t>nachten</t>
  </si>
  <si>
    <t>avonden</t>
  </si>
  <si>
    <r>
      <rPr>
        <b/>
        <sz val="10"/>
        <color rgb="FF000000"/>
        <rFont val="Arial"/>
        <family val="2"/>
      </rPr>
      <t>VERZEKERING: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(kan later worden aangevuld als de waarde van de  deelnemers bekend zijn)</t>
    </r>
  </si>
  <si>
    <t>ja of nee invullen !!</t>
  </si>
  <si>
    <t>Vast bedrag bestuur</t>
  </si>
  <si>
    <t>ja of nee invullen  !!</t>
  </si>
  <si>
    <t>Groene milieu sticker</t>
  </si>
  <si>
    <t>verhuur-putten.nl</t>
  </si>
  <si>
    <t>Hoeveel dagen huur; zie *)</t>
  </si>
  <si>
    <t>Extra lokale km (alleen tijdens de beursdagen)</t>
  </si>
  <si>
    <t xml:space="preserve">Transportmiddel gereserveerd? </t>
  </si>
  <si>
    <t>stuks</t>
  </si>
  <si>
    <t>Hoeveel dagen (opbouw en/of afbreken)</t>
  </si>
  <si>
    <t>*)  Alle dagen (heenreis-beursdagen-terugreis) of  Heen en terugreis (opbouw + afbreken)</t>
  </si>
  <si>
    <t>maal</t>
  </si>
  <si>
    <t>Hoeveel keer de afstand enkele reis ?</t>
  </si>
  <si>
    <t>Premie inittende verzekering</t>
  </si>
  <si>
    <t xml:space="preserve">Vermindering Eigen Risico </t>
  </si>
  <si>
    <t>Reserverings nummer (inien bekend)</t>
  </si>
  <si>
    <t>TRANSPORT METHODE VOOR DE BAAN:</t>
  </si>
  <si>
    <t>Parkeerkosten per dag</t>
  </si>
  <si>
    <t>Aantal voertuigen</t>
  </si>
  <si>
    <t>Parkeerkosten</t>
  </si>
  <si>
    <t>Op blad-3 komt automatisch de berekende kosten overzicht!</t>
  </si>
  <si>
    <t>XX</t>
  </si>
  <si>
    <t>Gaan we met een bestel/vrachtauto (ja/nee) ?</t>
  </si>
  <si>
    <t>Gaan er extra auto's mee (ja/nee); ja, dan volgende vraag:</t>
  </si>
  <si>
    <t>Vervoer op de tentoonstellingsdagen ( ja/nee) met de auto?</t>
  </si>
  <si>
    <t>Zelf hotel zoeken via Trivago of booking.com (ja/nee) ?</t>
  </si>
  <si>
    <t>Wordt er overnacht in de plaats (ja/nee) ?</t>
  </si>
  <si>
    <t>Totale waarde te verzekeren bij de NMF (te melden door de penningmeester!!)</t>
  </si>
  <si>
    <t>Bestand opslaan met eigen naam ( bv Kosten-naamX.xlsx).</t>
  </si>
  <si>
    <t>Welke baan gaat hierheen</t>
  </si>
  <si>
    <t>Clubkas (uit kosten):</t>
  </si>
  <si>
    <t xml:space="preserve">Contact persoon van de organisatie </t>
  </si>
  <si>
    <t xml:space="preserve">E-mail adres contact persoon van de organisatie </t>
  </si>
  <si>
    <t>BEREKENING VAN DE KOSTEN (NOOIT IETS INVULLEN !!) :</t>
  </si>
  <si>
    <t>Km vergoeding extra auto bij transport  baan</t>
  </si>
  <si>
    <t>Gevraagde vergoeding aan de organisatie: INVULLEN</t>
  </si>
  <si>
    <t>Getal aanpassen aan auto</t>
  </si>
  <si>
    <t>Vragen: ja/nee ALTIJD ja of nee invullen, bij nee doorgaan volgende onderwerp!</t>
  </si>
  <si>
    <t>Clubkas ( uit voorstel):</t>
  </si>
  <si>
    <r>
      <t>Kolom-B &amp; D en blad-3  NOOIT</t>
    </r>
    <r>
      <rPr>
        <sz val="11"/>
        <color rgb="FF0070C0"/>
        <rFont val="Arial"/>
        <family val="2"/>
      </rPr>
      <t xml:space="preserve"> (blauwe tekst!) </t>
    </r>
    <r>
      <rPr>
        <sz val="11"/>
        <rFont val="Arial"/>
        <family val="2"/>
      </rPr>
      <t>wijzigen!!!</t>
    </r>
  </si>
  <si>
    <t>Clubkas uit de vergoeding:</t>
  </si>
  <si>
    <t>Voorgestelde berekende vergoeding van 140%:</t>
  </si>
  <si>
    <r>
      <rPr>
        <b/>
        <sz val="10"/>
        <color rgb="FFFF0000"/>
        <rFont val="Arial"/>
        <family val="2"/>
      </rPr>
      <t>NOOIT</t>
    </r>
    <r>
      <rPr>
        <b/>
        <sz val="10"/>
        <color rgb="FF000000"/>
        <rFont val="Arial"/>
        <family val="2"/>
      </rPr>
      <t xml:space="preserve"> meesturen naar organisator!!</t>
    </r>
  </si>
  <si>
    <t>Hoeveel keer de afstand enkele reis : per dag !!</t>
  </si>
  <si>
    <t>Transport methode reeds reserveren met opmering dat het nog niet zeker is !!</t>
  </si>
  <si>
    <t>Premie NMF per 1000 Euro;  zelf aan te vragen; zie onderaan blad-3!</t>
  </si>
  <si>
    <t xml:space="preserve">NMF-verzekering aanvragen </t>
  </si>
  <si>
    <t>Premie NMF (verenigingscode: 16  )</t>
  </si>
  <si>
    <t>Indien de bevestiging binnen is en de verzekeringswaarde bekend is, dan zelf de NMF-verzekering aanvragen via de onderstaande LINK !                 =&gt; Lid nummer NMF: 16</t>
  </si>
  <si>
    <t>Nederlandse Modelspoor Federatie</t>
  </si>
  <si>
    <t>Versie 2025-1</t>
  </si>
  <si>
    <t>Blad-1</t>
  </si>
  <si>
    <t>Extra km halen/brengen bestel/vrachtauto (in stad)</t>
  </si>
  <si>
    <t>Wijzigingen van de vergoeding in overleg met de voorzitter !!!</t>
  </si>
  <si>
    <t>de maaltijd vergoeding kan per land sterk verschillen in prijs!!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</si>
</sst>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80C]\ #,##0;[$€-80C]\ \-#,##0"/>
  </numFmts>
  <fonts count="30" x14ac:knownFonts="1">
    <font>
      <sz val="11"/>
      <name val="Calibri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70C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u/>
      <sz val="11"/>
      <color rgb="FF0070C0"/>
      <name val="Arial"/>
      <family val="2"/>
    </font>
    <font>
      <u/>
      <sz val="11"/>
      <color rgb="FF0000FF"/>
      <name val="Calibri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0070C0"/>
      <name val="Arial"/>
      <family val="2"/>
    </font>
    <font>
      <i/>
      <sz val="9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u/>
      <sz val="11"/>
      <color indexed="20"/>
      <name val="Calibri"/>
      <family val="2"/>
    </font>
    <font>
      <b/>
      <u/>
      <sz val="10"/>
      <color rgb="FF000000"/>
      <name val="Arial"/>
      <family val="2"/>
    </font>
    <font>
      <sz val="11"/>
      <color rgb="FF0070C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F1DD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</patternFill>
    </fill>
    <fill>
      <patternFill patternType="solid">
        <fgColor rgb="FFCCFECC"/>
        <bgColor rgb="FF000000"/>
      </patternFill>
    </fill>
  </fills>
  <borders count="1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13" fillId="0" borderId="0">
      <protection locked="0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1" applyFont="1" applyAlignment="1" applyProtection="1">
      <alignment vertical="center"/>
    </xf>
    <xf numFmtId="164" fontId="1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64" fontId="1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4" fontId="1" fillId="0" borderId="0" xfId="0" applyNumberFormat="1" applyFont="1" applyAlignment="1">
      <alignment horizontal="right" vertical="center"/>
    </xf>
    <xf numFmtId="164" fontId="11" fillId="0" borderId="0" xfId="0" applyNumberFormat="1" applyFont="1">
      <alignment vertical="center"/>
    </xf>
    <xf numFmtId="164" fontId="19" fillId="0" borderId="0" xfId="0" applyNumberFormat="1" applyFont="1" applyProtection="1">
      <alignment vertical="center"/>
      <protection locked="0" hidden="1"/>
    </xf>
    <xf numFmtId="2" fontId="19" fillId="0" borderId="0" xfId="0" applyNumberFormat="1" applyFont="1" applyProtection="1">
      <alignment vertical="center"/>
      <protection locked="0" hidden="1"/>
    </xf>
    <xf numFmtId="2" fontId="11" fillId="0" borderId="0" xfId="0" applyNumberFormat="1" applyFont="1" applyProtection="1">
      <alignment vertical="center"/>
      <protection locked="0" hidden="1"/>
    </xf>
    <xf numFmtId="164" fontId="20" fillId="0" borderId="7" xfId="0" applyNumberFormat="1" applyFont="1" applyBorder="1">
      <alignment vertical="center"/>
    </xf>
    <xf numFmtId="165" fontId="21" fillId="3" borderId="0" xfId="0" applyNumberFormat="1" applyFont="1" applyFill="1">
      <alignment vertical="center"/>
    </xf>
    <xf numFmtId="0" fontId="22" fillId="4" borderId="0" xfId="0" applyFont="1" applyFill="1">
      <alignment vertical="center"/>
    </xf>
    <xf numFmtId="0" fontId="21" fillId="5" borderId="0" xfId="0" applyFont="1" applyFill="1" applyAlignment="1">
      <alignment horizontal="center" vertical="center"/>
    </xf>
    <xf numFmtId="164" fontId="21" fillId="5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0" fontId="16" fillId="0" borderId="0" xfId="0" applyFont="1">
      <alignment vertical="center"/>
    </xf>
    <xf numFmtId="165" fontId="16" fillId="0" borderId="0" xfId="0" applyNumberFormat="1" applyFont="1">
      <alignment vertical="center"/>
    </xf>
    <xf numFmtId="165" fontId="24" fillId="6" borderId="0" xfId="0" applyNumberFormat="1" applyFont="1" applyFill="1">
      <alignment vertical="center"/>
    </xf>
    <xf numFmtId="165" fontId="21" fillId="7" borderId="0" xfId="0" applyNumberFormat="1" applyFont="1" applyFill="1">
      <alignment vertical="center"/>
    </xf>
    <xf numFmtId="0" fontId="26" fillId="0" borderId="9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64" fontId="16" fillId="0" borderId="0" xfId="0" applyNumberFormat="1" applyFont="1" applyAlignment="1" applyProtection="1">
      <alignment horizontal="right" vertical="center"/>
      <protection locked="0"/>
    </xf>
    <xf numFmtId="164" fontId="20" fillId="0" borderId="8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3" fillId="6" borderId="0" xfId="0" applyFont="1" applyFill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1" applyAlignment="1">
      <alignment horizontal="left" vertical="center"/>
      <protection locked="0"/>
    </xf>
    <xf numFmtId="0" fontId="14" fillId="0" borderId="9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top"/>
    </xf>
  </cellXfs>
  <cellStyles count="2">
    <cellStyle name="Hyperlink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derlandsemodelspoorfederatie.nl/producten-en-diensten/verzekeringen/tijdelijke-transportverzekering-afsluiten" TargetMode="External"/><Relationship Id="rId2" Type="http://schemas.openxmlformats.org/officeDocument/2006/relationships/hyperlink" Target="http://www.verhuur-putten.nl/" TargetMode="External"/><Relationship Id="rId1" Type="http://schemas.openxmlformats.org/officeDocument/2006/relationships/hyperlink" Target="http://www.anwb.nl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"/>
  <sheetViews>
    <sheetView tabSelected="1" topLeftCell="A44" zoomScaleNormal="100" workbookViewId="0">
      <selection activeCell="F116" sqref="F116"/>
    </sheetView>
  </sheetViews>
  <sheetFormatPr defaultColWidth="9.109375" defaultRowHeight="13.2" x14ac:dyDescent="0.3"/>
  <cols>
    <col min="1" max="1" width="49.44140625" style="1" customWidth="1"/>
    <col min="2" max="2" width="16.77734375" style="2" bestFit="1" customWidth="1"/>
    <col min="3" max="3" width="5.33203125" style="1" customWidth="1"/>
    <col min="4" max="4" width="31" style="1" customWidth="1"/>
    <col min="5" max="5" width="6.109375" style="1" bestFit="1" customWidth="1"/>
    <col min="6" max="6" width="29.88671875" style="1" customWidth="1"/>
    <col min="7" max="7" width="9.109375" style="1" customWidth="1"/>
    <col min="8" max="16384" width="9.109375" style="1"/>
  </cols>
  <sheetData>
    <row r="1" spans="1:4" ht="21.9" customHeight="1" x14ac:dyDescent="0.3">
      <c r="A1" s="3" t="s">
        <v>0</v>
      </c>
      <c r="B1" s="51" t="s">
        <v>142</v>
      </c>
      <c r="C1" s="51"/>
      <c r="D1" s="51"/>
    </row>
    <row r="2" spans="1:4" x14ac:dyDescent="0.3">
      <c r="A2" s="23" t="s">
        <v>143</v>
      </c>
      <c r="B2" s="4" t="s">
        <v>144</v>
      </c>
    </row>
    <row r="3" spans="1:4" ht="13.8" x14ac:dyDescent="0.3">
      <c r="A3" s="5" t="s">
        <v>80</v>
      </c>
      <c r="B3" s="6"/>
      <c r="C3" s="7"/>
    </row>
    <row r="4" spans="1:4" ht="14.4" x14ac:dyDescent="0.3">
      <c r="A4" s="55" t="s">
        <v>88</v>
      </c>
      <c r="B4" s="56"/>
      <c r="C4" s="7"/>
    </row>
    <row r="5" spans="1:4" ht="24.6" customHeight="1" x14ac:dyDescent="0.3">
      <c r="A5" s="62" t="s">
        <v>130</v>
      </c>
      <c r="B5" s="63"/>
      <c r="C5" s="7"/>
    </row>
    <row r="6" spans="1:4" ht="15" customHeight="1" x14ac:dyDescent="0.3">
      <c r="A6" s="59" t="s">
        <v>132</v>
      </c>
      <c r="B6" s="60"/>
      <c r="C6" s="7"/>
    </row>
    <row r="7" spans="1:4" ht="15" customHeight="1" x14ac:dyDescent="0.3">
      <c r="A7" s="57" t="s">
        <v>113</v>
      </c>
      <c r="B7" s="58"/>
      <c r="C7" s="7"/>
    </row>
    <row r="8" spans="1:4" ht="8.25" customHeight="1" x14ac:dyDescent="0.3">
      <c r="A8" s="8"/>
      <c r="B8" s="9"/>
    </row>
    <row r="9" spans="1:4" x14ac:dyDescent="0.3">
      <c r="A9" s="4" t="s">
        <v>77</v>
      </c>
      <c r="B9" s="10" t="s">
        <v>11</v>
      </c>
      <c r="D9" s="11" t="s">
        <v>12</v>
      </c>
    </row>
    <row r="10" spans="1:4" x14ac:dyDescent="0.3">
      <c r="A10" s="12" t="s">
        <v>35</v>
      </c>
      <c r="B10" s="13"/>
      <c r="D10" s="14"/>
    </row>
    <row r="11" spans="1:4" x14ac:dyDescent="0.3">
      <c r="A11" s="1" t="s">
        <v>122</v>
      </c>
      <c r="B11" s="52"/>
      <c r="C11" s="52"/>
      <c r="D11" s="52"/>
    </row>
    <row r="12" spans="1:4" ht="15" customHeight="1" x14ac:dyDescent="0.3">
      <c r="A12" s="1" t="s">
        <v>36</v>
      </c>
      <c r="B12" s="53"/>
      <c r="C12" s="53"/>
      <c r="D12" s="53"/>
    </row>
    <row r="13" spans="1:4" ht="15" customHeight="1" x14ac:dyDescent="0.3">
      <c r="A13" s="2" t="s">
        <v>37</v>
      </c>
      <c r="B13" s="53"/>
      <c r="C13" s="53"/>
      <c r="D13" s="53"/>
    </row>
    <row r="14" spans="1:4" ht="15" customHeight="1" x14ac:dyDescent="0.3">
      <c r="A14" s="2" t="s">
        <v>38</v>
      </c>
      <c r="B14" s="53"/>
      <c r="C14" s="53"/>
      <c r="D14" s="53"/>
    </row>
    <row r="15" spans="1:4" x14ac:dyDescent="0.3">
      <c r="A15" s="1" t="s">
        <v>83</v>
      </c>
      <c r="B15" s="53"/>
      <c r="C15" s="53"/>
      <c r="D15" s="53"/>
    </row>
    <row r="16" spans="1:4" ht="13.8" x14ac:dyDescent="0.3">
      <c r="A16" s="1" t="s">
        <v>82</v>
      </c>
      <c r="B16" s="45"/>
      <c r="C16" s="1" t="s">
        <v>41</v>
      </c>
      <c r="D16" s="15" t="s">
        <v>39</v>
      </c>
    </row>
    <row r="17" spans="1:9" ht="14.25" customHeight="1" x14ac:dyDescent="0.3">
      <c r="A17" s="1" t="s">
        <v>124</v>
      </c>
      <c r="B17" s="53"/>
      <c r="C17" s="53"/>
      <c r="D17" s="53"/>
    </row>
    <row r="18" spans="1:9" ht="14.25" customHeight="1" x14ac:dyDescent="0.3">
      <c r="A18" s="1" t="s">
        <v>125</v>
      </c>
      <c r="B18" s="68"/>
      <c r="C18" s="68"/>
      <c r="D18" s="68"/>
    </row>
    <row r="19" spans="1:9" ht="7.5" customHeight="1" x14ac:dyDescent="0.3">
      <c r="B19" s="13"/>
      <c r="D19" s="14"/>
    </row>
    <row r="20" spans="1:9" x14ac:dyDescent="0.3">
      <c r="A20" s="12" t="s">
        <v>109</v>
      </c>
      <c r="B20" s="13"/>
      <c r="D20" s="14"/>
    </row>
    <row r="21" spans="1:9" ht="9" customHeight="1" x14ac:dyDescent="0.3">
      <c r="B21" s="13"/>
      <c r="D21" s="14"/>
      <c r="H21" s="16"/>
      <c r="I21" s="17"/>
    </row>
    <row r="22" spans="1:9" x14ac:dyDescent="0.3">
      <c r="A22" s="18" t="s">
        <v>115</v>
      </c>
      <c r="B22" s="46"/>
      <c r="D22" s="11" t="s">
        <v>93</v>
      </c>
    </row>
    <row r="23" spans="1:9" ht="13.8" x14ac:dyDescent="0.3">
      <c r="A23" s="1" t="s">
        <v>40</v>
      </c>
      <c r="B23" s="46"/>
      <c r="D23" s="15" t="s">
        <v>97</v>
      </c>
    </row>
    <row r="24" spans="1:9" x14ac:dyDescent="0.3">
      <c r="A24" s="1" t="s">
        <v>63</v>
      </c>
      <c r="B24" s="46"/>
      <c r="D24" s="14" t="s">
        <v>32</v>
      </c>
    </row>
    <row r="25" spans="1:9" x14ac:dyDescent="0.3">
      <c r="A25" s="1" t="s">
        <v>107</v>
      </c>
      <c r="B25" s="46"/>
      <c r="D25" s="14"/>
    </row>
    <row r="26" spans="1:9" x14ac:dyDescent="0.3">
      <c r="A26" s="1" t="s">
        <v>106</v>
      </c>
      <c r="B26" s="46"/>
      <c r="D26" s="14"/>
    </row>
    <row r="27" spans="1:9" x14ac:dyDescent="0.3">
      <c r="A27" s="1" t="s">
        <v>96</v>
      </c>
      <c r="B27" s="47"/>
      <c r="D27" s="14" t="s">
        <v>75</v>
      </c>
    </row>
    <row r="28" spans="1:9" x14ac:dyDescent="0.3">
      <c r="A28" s="1" t="s">
        <v>98</v>
      </c>
      <c r="B28" s="45"/>
      <c r="C28" s="1" t="s">
        <v>89</v>
      </c>
      <c r="D28" s="14"/>
      <c r="E28" s="17"/>
    </row>
    <row r="29" spans="1:9" x14ac:dyDescent="0.3">
      <c r="A29" s="1" t="s">
        <v>105</v>
      </c>
      <c r="B29" s="48"/>
      <c r="C29" s="1" t="s">
        <v>104</v>
      </c>
      <c r="D29" s="17"/>
      <c r="E29" s="17" t="s">
        <v>114</v>
      </c>
    </row>
    <row r="30" spans="1:9" x14ac:dyDescent="0.3">
      <c r="A30" s="1" t="s">
        <v>1</v>
      </c>
      <c r="B30" s="45"/>
      <c r="C30" s="1" t="s">
        <v>41</v>
      </c>
      <c r="D30" s="14"/>
    </row>
    <row r="31" spans="1:9" x14ac:dyDescent="0.3">
      <c r="A31" s="1" t="s">
        <v>2</v>
      </c>
      <c r="B31" s="46"/>
      <c r="D31" s="14"/>
    </row>
    <row r="32" spans="1:9" x14ac:dyDescent="0.3">
      <c r="A32" s="1" t="s">
        <v>57</v>
      </c>
      <c r="B32" s="45">
        <v>10</v>
      </c>
      <c r="C32" s="1" t="s">
        <v>41</v>
      </c>
      <c r="D32" s="14" t="s">
        <v>129</v>
      </c>
    </row>
    <row r="33" spans="1:4" x14ac:dyDescent="0.3">
      <c r="A33" s="1" t="s">
        <v>15</v>
      </c>
      <c r="B33" s="46"/>
      <c r="D33" s="14"/>
    </row>
    <row r="34" spans="1:4" x14ac:dyDescent="0.3">
      <c r="A34" s="1" t="s">
        <v>145</v>
      </c>
      <c r="B34" s="45">
        <v>15</v>
      </c>
      <c r="C34" s="1" t="s">
        <v>41</v>
      </c>
      <c r="D34" s="14"/>
    </row>
    <row r="35" spans="1:4" x14ac:dyDescent="0.3">
      <c r="A35" s="1" t="s">
        <v>99</v>
      </c>
      <c r="B35" s="45"/>
      <c r="C35" s="1" t="s">
        <v>41</v>
      </c>
      <c r="D35" s="14"/>
    </row>
    <row r="36" spans="1:4" x14ac:dyDescent="0.3">
      <c r="A36" s="1" t="s">
        <v>3</v>
      </c>
      <c r="B36" s="45"/>
      <c r="C36" s="1" t="s">
        <v>56</v>
      </c>
      <c r="D36" s="14"/>
    </row>
    <row r="37" spans="1:4" x14ac:dyDescent="0.3">
      <c r="A37" s="1" t="s">
        <v>100</v>
      </c>
      <c r="B37" s="45"/>
      <c r="D37" s="11" t="s">
        <v>93</v>
      </c>
    </row>
    <row r="38" spans="1:4" x14ac:dyDescent="0.3">
      <c r="A38" s="1" t="s">
        <v>108</v>
      </c>
      <c r="B38" s="45"/>
      <c r="D38" s="14"/>
    </row>
    <row r="39" spans="1:4" ht="16.350000000000001" customHeight="1" x14ac:dyDescent="0.3">
      <c r="B39" s="13"/>
      <c r="D39" s="14"/>
    </row>
    <row r="40" spans="1:4" x14ac:dyDescent="0.3">
      <c r="A40" s="18" t="s">
        <v>116</v>
      </c>
      <c r="B40" s="45"/>
      <c r="D40" s="11" t="s">
        <v>93</v>
      </c>
    </row>
    <row r="41" spans="1:4" x14ac:dyDescent="0.3">
      <c r="A41" s="1" t="s">
        <v>102</v>
      </c>
      <c r="B41" s="45"/>
      <c r="C41" s="1" t="s">
        <v>89</v>
      </c>
      <c r="D41" s="14"/>
    </row>
    <row r="42" spans="1:4" x14ac:dyDescent="0.3">
      <c r="A42" s="1" t="s">
        <v>5</v>
      </c>
      <c r="B42" s="45"/>
      <c r="C42" s="1" t="s">
        <v>101</v>
      </c>
      <c r="D42" s="14"/>
    </row>
    <row r="43" spans="1:4" x14ac:dyDescent="0.3">
      <c r="A43" s="1" t="s">
        <v>4</v>
      </c>
      <c r="B43" s="45"/>
      <c r="C43" s="1" t="s">
        <v>56</v>
      </c>
      <c r="D43" s="14"/>
    </row>
    <row r="44" spans="1:4" x14ac:dyDescent="0.3">
      <c r="A44" s="1" t="s">
        <v>136</v>
      </c>
      <c r="B44" s="45"/>
      <c r="C44" s="1" t="s">
        <v>104</v>
      </c>
      <c r="D44" s="14"/>
    </row>
    <row r="45" spans="1:4" x14ac:dyDescent="0.3">
      <c r="A45" s="1" t="s">
        <v>42</v>
      </c>
      <c r="B45" s="49">
        <v>0.23</v>
      </c>
      <c r="D45" s="17" t="s">
        <v>94</v>
      </c>
    </row>
    <row r="46" spans="1:4" ht="8.25" customHeight="1" x14ac:dyDescent="0.3">
      <c r="D46" s="14"/>
    </row>
    <row r="47" spans="1:4" x14ac:dyDescent="0.3">
      <c r="A47" s="12" t="s">
        <v>65</v>
      </c>
      <c r="B47" s="13"/>
      <c r="D47" s="14"/>
    </row>
    <row r="48" spans="1:4" x14ac:dyDescent="0.3">
      <c r="A48" s="18" t="s">
        <v>117</v>
      </c>
      <c r="B48" s="45"/>
      <c r="D48" s="11" t="s">
        <v>64</v>
      </c>
    </row>
    <row r="49" spans="1:4" x14ac:dyDescent="0.3">
      <c r="A49" s="1" t="s">
        <v>5</v>
      </c>
      <c r="B49" s="45"/>
      <c r="C49" s="1" t="s">
        <v>101</v>
      </c>
      <c r="D49" s="14"/>
    </row>
    <row r="50" spans="1:4" x14ac:dyDescent="0.3">
      <c r="A50" s="1" t="s">
        <v>33</v>
      </c>
      <c r="B50" s="45"/>
      <c r="C50" s="1" t="s">
        <v>56</v>
      </c>
      <c r="D50" s="14"/>
    </row>
    <row r="51" spans="1:4" x14ac:dyDescent="0.3">
      <c r="A51" s="1" t="s">
        <v>6</v>
      </c>
      <c r="B51" s="45"/>
      <c r="C51" s="1" t="s">
        <v>89</v>
      </c>
      <c r="D51" s="14"/>
    </row>
    <row r="52" spans="1:4" x14ac:dyDescent="0.3">
      <c r="A52" s="1" t="s">
        <v>7</v>
      </c>
      <c r="B52" s="45"/>
      <c r="C52" s="1" t="s">
        <v>41</v>
      </c>
      <c r="D52" s="20" t="s">
        <v>44</v>
      </c>
    </row>
    <row r="53" spans="1:4" x14ac:dyDescent="0.3">
      <c r="A53" s="1" t="s">
        <v>43</v>
      </c>
      <c r="B53" s="49">
        <v>0.23</v>
      </c>
      <c r="D53" s="17" t="s">
        <v>94</v>
      </c>
    </row>
    <row r="54" spans="1:4" x14ac:dyDescent="0.3">
      <c r="A54" s="1" t="s">
        <v>110</v>
      </c>
      <c r="B54" s="46"/>
      <c r="D54" s="14"/>
    </row>
    <row r="55" spans="1:4" x14ac:dyDescent="0.3">
      <c r="A55" s="1" t="s">
        <v>111</v>
      </c>
      <c r="B55" s="45"/>
      <c r="C55" s="1" t="s">
        <v>101</v>
      </c>
      <c r="D55" s="14"/>
    </row>
    <row r="56" spans="1:4" ht="26.4" x14ac:dyDescent="0.3">
      <c r="A56" s="7" t="s">
        <v>103</v>
      </c>
      <c r="B56" s="21"/>
      <c r="D56" s="17"/>
    </row>
    <row r="57" spans="1:4" x14ac:dyDescent="0.3">
      <c r="B57" s="21"/>
      <c r="D57" s="17"/>
    </row>
    <row r="58" spans="1:4" x14ac:dyDescent="0.3">
      <c r="B58" s="12" t="s">
        <v>78</v>
      </c>
      <c r="D58" s="14"/>
    </row>
    <row r="59" spans="1:4" ht="26.4" x14ac:dyDescent="0.3">
      <c r="A59" s="7" t="s">
        <v>92</v>
      </c>
      <c r="B59" s="13"/>
      <c r="D59" s="14"/>
    </row>
    <row r="60" spans="1:4" ht="6.75" customHeight="1" x14ac:dyDescent="0.3">
      <c r="A60" s="7"/>
      <c r="B60" s="13"/>
      <c r="D60" s="14"/>
    </row>
    <row r="61" spans="1:4" x14ac:dyDescent="0.3">
      <c r="A61" s="1" t="s">
        <v>53</v>
      </c>
      <c r="B61" s="46"/>
      <c r="D61" s="14" t="s">
        <v>13</v>
      </c>
    </row>
    <row r="62" spans="1:4" x14ac:dyDescent="0.3">
      <c r="A62" s="1" t="s">
        <v>49</v>
      </c>
      <c r="B62" s="46"/>
      <c r="D62" s="14" t="s">
        <v>14</v>
      </c>
    </row>
    <row r="63" spans="1:4" x14ac:dyDescent="0.3">
      <c r="A63" s="1" t="s">
        <v>45</v>
      </c>
      <c r="B63" s="46"/>
      <c r="D63" s="14"/>
    </row>
    <row r="64" spans="1:4" x14ac:dyDescent="0.3">
      <c r="A64" s="1" t="s">
        <v>46</v>
      </c>
      <c r="B64" s="46"/>
      <c r="D64" s="14"/>
    </row>
    <row r="65" spans="1:4" x14ac:dyDescent="0.3">
      <c r="A65" s="1" t="s">
        <v>47</v>
      </c>
      <c r="B65" s="46"/>
      <c r="D65" s="14"/>
    </row>
    <row r="66" spans="1:4" x14ac:dyDescent="0.3">
      <c r="A66" s="1" t="s">
        <v>48</v>
      </c>
      <c r="B66" s="46"/>
      <c r="D66" s="14"/>
    </row>
    <row r="67" spans="1:4" x14ac:dyDescent="0.3">
      <c r="B67" s="19"/>
      <c r="D67" s="14"/>
    </row>
    <row r="68" spans="1:4" ht="22.8" x14ac:dyDescent="0.3">
      <c r="A68" s="43" t="s">
        <v>138</v>
      </c>
      <c r="B68" s="49">
        <v>1.4</v>
      </c>
      <c r="D68" s="14" t="s">
        <v>76</v>
      </c>
    </row>
    <row r="69" spans="1:4" x14ac:dyDescent="0.3">
      <c r="D69" s="14"/>
    </row>
    <row r="70" spans="1:4" x14ac:dyDescent="0.3">
      <c r="A70" s="12" t="s">
        <v>66</v>
      </c>
      <c r="B70" s="13"/>
      <c r="D70" s="14"/>
    </row>
    <row r="71" spans="1:4" x14ac:dyDescent="0.3">
      <c r="A71" s="12"/>
      <c r="B71" s="13"/>
      <c r="D71" s="14"/>
    </row>
    <row r="72" spans="1:4" x14ac:dyDescent="0.3">
      <c r="A72" s="1" t="s">
        <v>50</v>
      </c>
      <c r="B72" s="13"/>
      <c r="D72" s="14"/>
    </row>
    <row r="73" spans="1:4" x14ac:dyDescent="0.3">
      <c r="A73" s="18" t="s">
        <v>118</v>
      </c>
      <c r="B73" s="45"/>
      <c r="D73" s="11" t="s">
        <v>93</v>
      </c>
    </row>
    <row r="74" spans="1:4" x14ac:dyDescent="0.3">
      <c r="A74" s="1" t="s">
        <v>52</v>
      </c>
      <c r="B74" s="45"/>
      <c r="C74" s="1" t="s">
        <v>56</v>
      </c>
      <c r="D74" s="14"/>
    </row>
    <row r="75" spans="1:4" x14ac:dyDescent="0.3">
      <c r="A75" s="1" t="s">
        <v>51</v>
      </c>
      <c r="B75" s="46"/>
      <c r="D75" s="14"/>
    </row>
    <row r="76" spans="1:4" x14ac:dyDescent="0.3">
      <c r="A76" s="1" t="s">
        <v>34</v>
      </c>
      <c r="B76" s="45"/>
      <c r="D76" s="14" t="s">
        <v>84</v>
      </c>
    </row>
    <row r="77" spans="1:4" x14ac:dyDescent="0.3">
      <c r="A77" s="1" t="s">
        <v>18</v>
      </c>
      <c r="B77" s="46"/>
      <c r="D77" s="14"/>
    </row>
    <row r="78" spans="1:4" x14ac:dyDescent="0.3">
      <c r="A78" s="1" t="s">
        <v>8</v>
      </c>
      <c r="B78" s="45"/>
      <c r="C78" s="1" t="s">
        <v>90</v>
      </c>
      <c r="D78" s="14"/>
    </row>
    <row r="79" spans="1:4" x14ac:dyDescent="0.3">
      <c r="B79" s="13"/>
      <c r="D79" s="14"/>
    </row>
    <row r="80" spans="1:4" x14ac:dyDescent="0.3">
      <c r="A80" s="18" t="s">
        <v>119</v>
      </c>
      <c r="B80" s="45"/>
      <c r="D80" s="11" t="s">
        <v>95</v>
      </c>
    </row>
    <row r="81" spans="1:7" x14ac:dyDescent="0.3">
      <c r="A81" s="1" t="s">
        <v>54</v>
      </c>
      <c r="B81" s="45"/>
      <c r="C81" s="1" t="s">
        <v>56</v>
      </c>
      <c r="D81" s="14"/>
    </row>
    <row r="82" spans="1:7" x14ac:dyDescent="0.3">
      <c r="A82" s="1" t="s">
        <v>16</v>
      </c>
      <c r="B82" s="45"/>
      <c r="C82" s="1" t="s">
        <v>89</v>
      </c>
      <c r="D82" s="14"/>
    </row>
    <row r="83" spans="1:7" x14ac:dyDescent="0.3">
      <c r="A83" s="1" t="s">
        <v>9</v>
      </c>
      <c r="B83" s="49">
        <v>10</v>
      </c>
      <c r="D83" s="17" t="s">
        <v>94</v>
      </c>
    </row>
    <row r="84" spans="1:7" x14ac:dyDescent="0.3">
      <c r="A84" s="1" t="s">
        <v>17</v>
      </c>
      <c r="B84" s="45"/>
      <c r="C84" s="1" t="s">
        <v>91</v>
      </c>
      <c r="D84" s="14"/>
    </row>
    <row r="85" spans="1:7" ht="26.4" x14ac:dyDescent="0.3">
      <c r="A85" s="1" t="s">
        <v>10</v>
      </c>
      <c r="B85" s="49">
        <v>30</v>
      </c>
      <c r="D85" s="44" t="s">
        <v>147</v>
      </c>
    </row>
    <row r="86" spans="1:7" ht="26.4" x14ac:dyDescent="0.3">
      <c r="B86" s="13"/>
      <c r="D86" s="44" t="s">
        <v>146</v>
      </c>
    </row>
    <row r="87" spans="1:7" x14ac:dyDescent="0.3">
      <c r="A87" s="12" t="s">
        <v>55</v>
      </c>
      <c r="B87" s="13"/>
      <c r="D87" s="14"/>
    </row>
    <row r="88" spans="1:7" x14ac:dyDescent="0.3">
      <c r="A88" s="12"/>
      <c r="B88" s="13"/>
      <c r="D88" s="14"/>
    </row>
    <row r="89" spans="1:7" x14ac:dyDescent="0.3">
      <c r="A89" s="1" t="s">
        <v>19</v>
      </c>
      <c r="B89" s="49">
        <v>125</v>
      </c>
      <c r="D89" s="17" t="s">
        <v>94</v>
      </c>
    </row>
    <row r="91" spans="1:7" x14ac:dyDescent="0.3">
      <c r="A91" s="12" t="s">
        <v>85</v>
      </c>
    </row>
    <row r="94" spans="1:7" x14ac:dyDescent="0.3">
      <c r="B94" s="22" t="s">
        <v>79</v>
      </c>
    </row>
    <row r="95" spans="1:7" ht="13.8" x14ac:dyDescent="0.3">
      <c r="A95" s="61" t="s">
        <v>126</v>
      </c>
      <c r="B95" s="61"/>
      <c r="G95" s="14"/>
    </row>
    <row r="96" spans="1:7" x14ac:dyDescent="0.3">
      <c r="A96" s="23">
        <f>B11</f>
        <v>0</v>
      </c>
      <c r="B96" s="1"/>
      <c r="C96" s="23"/>
      <c r="G96" s="2"/>
    </row>
    <row r="97" spans="1:7" x14ac:dyDescent="0.3">
      <c r="A97" s="23">
        <f>B12</f>
        <v>0</v>
      </c>
      <c r="B97" s="1"/>
      <c r="G97" s="2"/>
    </row>
    <row r="98" spans="1:7" x14ac:dyDescent="0.3">
      <c r="A98" s="23">
        <f>B13</f>
        <v>0</v>
      </c>
      <c r="B98" s="1"/>
      <c r="G98" s="2"/>
    </row>
    <row r="99" spans="1:7" x14ac:dyDescent="0.3">
      <c r="A99" s="23">
        <f>B14</f>
        <v>0</v>
      </c>
      <c r="B99" s="1"/>
      <c r="G99" s="2"/>
    </row>
    <row r="100" spans="1:7" x14ac:dyDescent="0.3">
      <c r="A100" s="23">
        <f>B15</f>
        <v>0</v>
      </c>
      <c r="B100" s="1"/>
      <c r="G100" s="2"/>
    </row>
    <row r="101" spans="1:7" x14ac:dyDescent="0.3">
      <c r="B101" s="1"/>
      <c r="G101" s="2"/>
    </row>
    <row r="102" spans="1:7" x14ac:dyDescent="0.3">
      <c r="A102" s="12" t="s">
        <v>67</v>
      </c>
      <c r="B102" s="2" t="s">
        <v>31</v>
      </c>
      <c r="D102" s="1" t="s">
        <v>25</v>
      </c>
      <c r="F102" s="14"/>
      <c r="G102" s="14"/>
    </row>
    <row r="103" spans="1:7" ht="7.95" customHeight="1" x14ac:dyDescent="0.3">
      <c r="F103" s="14"/>
      <c r="G103" s="14"/>
    </row>
    <row r="104" spans="1:7" x14ac:dyDescent="0.3">
      <c r="A104" s="12" t="s">
        <v>68</v>
      </c>
      <c r="F104" s="14"/>
      <c r="G104" s="14"/>
    </row>
    <row r="105" spans="1:7" x14ac:dyDescent="0.3">
      <c r="A105" s="1" t="s">
        <v>20</v>
      </c>
      <c r="B105" s="16">
        <f>B23*B28</f>
        <v>0</v>
      </c>
      <c r="F105" s="14"/>
      <c r="G105" s="14"/>
    </row>
    <row r="106" spans="1:7" x14ac:dyDescent="0.3">
      <c r="A106" s="1" t="s">
        <v>21</v>
      </c>
      <c r="B106" s="19">
        <f>B24*B28</f>
        <v>0</v>
      </c>
      <c r="F106" s="14"/>
      <c r="G106" s="14"/>
    </row>
    <row r="107" spans="1:7" x14ac:dyDescent="0.3">
      <c r="A107" s="1" t="s">
        <v>22</v>
      </c>
      <c r="B107" s="19">
        <f>(B25+B26)*B28</f>
        <v>0</v>
      </c>
      <c r="F107" s="14"/>
      <c r="G107" s="14"/>
    </row>
    <row r="108" spans="1:7" x14ac:dyDescent="0.3">
      <c r="A108" s="1" t="s">
        <v>23</v>
      </c>
      <c r="B108" s="24">
        <f>(B29*B16)+B34+B35-(B30*B28)</f>
        <v>15</v>
      </c>
      <c r="C108" s="25" t="s">
        <v>41</v>
      </c>
      <c r="G108" s="14"/>
    </row>
    <row r="109" spans="1:7" x14ac:dyDescent="0.3">
      <c r="A109" s="1" t="s">
        <v>59</v>
      </c>
      <c r="B109" s="19">
        <f>IF(B108&lt;0,"0",B108*B31)</f>
        <v>0</v>
      </c>
      <c r="F109" s="14"/>
      <c r="G109" s="14"/>
    </row>
    <row r="110" spans="1:7" x14ac:dyDescent="0.3">
      <c r="A110" s="12" t="s">
        <v>58</v>
      </c>
      <c r="B110" s="21">
        <f>B105+B106+B107+B109</f>
        <v>0</v>
      </c>
      <c r="D110" s="16">
        <f>B110*1.21</f>
        <v>0</v>
      </c>
      <c r="F110" s="14"/>
      <c r="G110" s="14"/>
    </row>
    <row r="111" spans="1:7" ht="10.5" customHeight="1" x14ac:dyDescent="0.3">
      <c r="B111" s="26"/>
      <c r="F111" s="14"/>
      <c r="G111" s="14"/>
    </row>
    <row r="112" spans="1:7" x14ac:dyDescent="0.3">
      <c r="A112" s="1" t="s">
        <v>24</v>
      </c>
      <c r="B112" s="1"/>
      <c r="D112" s="19">
        <f>((B29*B16)+B34+B35)/(B32-1)*(B33+0.2)</f>
        <v>0.33333333333333337</v>
      </c>
      <c r="F112" s="14"/>
      <c r="G112" s="14"/>
    </row>
    <row r="113" spans="1:7" ht="9.4499999999999993" customHeight="1" x14ac:dyDescent="0.3">
      <c r="F113" s="14"/>
      <c r="G113" s="14"/>
    </row>
    <row r="114" spans="1:7" x14ac:dyDescent="0.3">
      <c r="A114" s="1" t="s">
        <v>127</v>
      </c>
      <c r="D114" s="16" t="str">
        <f>IF(B40="ja",E114,"0")</f>
        <v>0</v>
      </c>
      <c r="E114" s="27">
        <f>(B16*B44)*B45*B41*B42</f>
        <v>0</v>
      </c>
      <c r="F114" s="16"/>
      <c r="G114" s="14"/>
    </row>
    <row r="115" spans="1:7" ht="10.95" customHeight="1" x14ac:dyDescent="0.3">
      <c r="F115" s="14"/>
      <c r="G115" s="14"/>
    </row>
    <row r="116" spans="1:7" x14ac:dyDescent="0.3">
      <c r="A116" s="12" t="s">
        <v>69</v>
      </c>
      <c r="F116" s="14"/>
      <c r="G116" s="14"/>
    </row>
    <row r="117" spans="1:7" x14ac:dyDescent="0.3">
      <c r="A117" s="1" t="s">
        <v>26</v>
      </c>
      <c r="D117" s="16" t="str">
        <f>IF(B48="ja",E117,"0")</f>
        <v>0</v>
      </c>
      <c r="E117" s="16">
        <f>B49*B51*B52*B53</f>
        <v>0</v>
      </c>
      <c r="F117" s="14"/>
      <c r="G117" s="14"/>
    </row>
    <row r="118" spans="1:7" x14ac:dyDescent="0.3">
      <c r="A118" s="1" t="s">
        <v>112</v>
      </c>
      <c r="D118" s="16">
        <f>B54*B55*B51</f>
        <v>0</v>
      </c>
      <c r="F118" s="14"/>
      <c r="G118" s="14"/>
    </row>
    <row r="119" spans="1:7" ht="11.7" customHeight="1" x14ac:dyDescent="0.3">
      <c r="F119" s="14"/>
      <c r="G119" s="14"/>
    </row>
    <row r="120" spans="1:7" x14ac:dyDescent="0.3">
      <c r="A120" s="12" t="s">
        <v>70</v>
      </c>
      <c r="F120" s="14"/>
      <c r="G120" s="14"/>
    </row>
    <row r="121" spans="1:7" ht="26.4" x14ac:dyDescent="0.3">
      <c r="A121" s="7" t="s">
        <v>120</v>
      </c>
      <c r="B121" s="28">
        <f>SUM(B61:B66)</f>
        <v>0</v>
      </c>
      <c r="F121" s="14"/>
    </row>
    <row r="122" spans="1:7" x14ac:dyDescent="0.3">
      <c r="A122" s="1" t="s">
        <v>140</v>
      </c>
      <c r="B122" s="29">
        <f>(B121/1000*B68)*1.1</f>
        <v>0</v>
      </c>
      <c r="F122" s="14"/>
    </row>
    <row r="123" spans="1:7" x14ac:dyDescent="0.3">
      <c r="A123" s="1" t="s">
        <v>87</v>
      </c>
      <c r="D123" s="16">
        <f>IF(B122&lt;E123,E123,B121*B68/1000)</f>
        <v>25</v>
      </c>
      <c r="E123" s="30">
        <v>25</v>
      </c>
      <c r="F123" s="14"/>
    </row>
    <row r="124" spans="1:7" ht="9.9" customHeight="1" x14ac:dyDescent="0.3"/>
    <row r="125" spans="1:7" x14ac:dyDescent="0.3">
      <c r="A125" s="12" t="s">
        <v>71</v>
      </c>
    </row>
    <row r="126" spans="1:7" x14ac:dyDescent="0.3">
      <c r="A126" s="1" t="s">
        <v>27</v>
      </c>
      <c r="D126" s="16">
        <f>(B75+B77)*B76*B78</f>
        <v>0</v>
      </c>
    </row>
    <row r="127" spans="1:7" x14ac:dyDescent="0.3">
      <c r="A127" s="1" t="s">
        <v>28</v>
      </c>
      <c r="D127" s="16">
        <f>B81*B82*B83</f>
        <v>0</v>
      </c>
    </row>
    <row r="128" spans="1:7" x14ac:dyDescent="0.3">
      <c r="A128" s="1" t="s">
        <v>29</v>
      </c>
      <c r="D128" s="16">
        <f>B81*B84*B85</f>
        <v>0</v>
      </c>
    </row>
    <row r="129" spans="1:4" ht="9.4499999999999993" customHeight="1" x14ac:dyDescent="0.3"/>
    <row r="130" spans="1:4" x14ac:dyDescent="0.3">
      <c r="A130" s="12" t="s">
        <v>72</v>
      </c>
    </row>
    <row r="131" spans="1:4" x14ac:dyDescent="0.3">
      <c r="A131" s="1" t="s">
        <v>73</v>
      </c>
      <c r="D131" s="16">
        <f>B89</f>
        <v>125</v>
      </c>
    </row>
    <row r="132" spans="1:4" ht="11.7" customHeight="1" x14ac:dyDescent="0.3"/>
    <row r="133" spans="1:4" x14ac:dyDescent="0.3">
      <c r="A133" s="1" t="s">
        <v>30</v>
      </c>
      <c r="D133" s="31">
        <f>SUM(D103:D132)</f>
        <v>150.33333333333334</v>
      </c>
    </row>
    <row r="134" spans="1:4" ht="14.4" x14ac:dyDescent="0.3">
      <c r="A134"/>
      <c r="B134" s="71" t="s">
        <v>123</v>
      </c>
      <c r="C134" s="71"/>
      <c r="D134" s="32">
        <f>D131+D127</f>
        <v>125</v>
      </c>
    </row>
    <row r="135" spans="1:4" s="36" customFormat="1" ht="11.7" customHeight="1" x14ac:dyDescent="0.3">
      <c r="A135" s="33"/>
      <c r="B135" s="34"/>
      <c r="C135" s="34"/>
      <c r="D135" s="35"/>
    </row>
    <row r="136" spans="1:4" ht="13.5" customHeight="1" x14ac:dyDescent="0.3">
      <c r="A136" s="37" t="s">
        <v>134</v>
      </c>
      <c r="D136" s="38">
        <f>(D133-D134)*1.4</f>
        <v>35.466666666666676</v>
      </c>
    </row>
    <row r="137" spans="1:4" customFormat="1" ht="14.4" x14ac:dyDescent="0.3">
      <c r="A137" s="37"/>
      <c r="B137" s="54" t="s">
        <v>131</v>
      </c>
      <c r="C137" s="54"/>
      <c r="D137" s="39">
        <f>D136-(D133-D134)</f>
        <v>10.133333333333333</v>
      </c>
    </row>
    <row r="138" spans="1:4" x14ac:dyDescent="0.3">
      <c r="A138" s="12" t="s">
        <v>128</v>
      </c>
      <c r="D138" s="50"/>
    </row>
    <row r="139" spans="1:4" x14ac:dyDescent="0.3">
      <c r="A139" s="1" t="s">
        <v>74</v>
      </c>
    </row>
    <row r="140" spans="1:4" x14ac:dyDescent="0.3">
      <c r="B140" s="70" t="s">
        <v>133</v>
      </c>
      <c r="C140" s="70"/>
      <c r="D140" s="40">
        <f>D138-(D133-D134)</f>
        <v>-25.333333333333343</v>
      </c>
    </row>
    <row r="141" spans="1:4" x14ac:dyDescent="0.3">
      <c r="A141" s="12" t="s">
        <v>62</v>
      </c>
    </row>
    <row r="142" spans="1:4" x14ac:dyDescent="0.3">
      <c r="A142" s="1" t="s">
        <v>60</v>
      </c>
      <c r="D142" s="16">
        <f>D110</f>
        <v>0</v>
      </c>
    </row>
    <row r="143" spans="1:4" x14ac:dyDescent="0.3">
      <c r="A143" s="1" t="s">
        <v>61</v>
      </c>
      <c r="D143" s="16">
        <f>D112</f>
        <v>0.33333333333333337</v>
      </c>
    </row>
    <row r="144" spans="1:4" x14ac:dyDescent="0.3">
      <c r="A144" s="1" t="s">
        <v>81</v>
      </c>
      <c r="D144" s="16" t="str">
        <f>D114</f>
        <v>0</v>
      </c>
    </row>
    <row r="145" spans="1:2" ht="8.4" customHeight="1" x14ac:dyDescent="0.3"/>
    <row r="146" spans="1:2" x14ac:dyDescent="0.3">
      <c r="A146" s="66" t="s">
        <v>121</v>
      </c>
      <c r="B146" s="67"/>
    </row>
    <row r="147" spans="1:2" x14ac:dyDescent="0.3">
      <c r="A147" s="64" t="s">
        <v>135</v>
      </c>
      <c r="B147" s="65"/>
    </row>
    <row r="148" spans="1:2" ht="41.25" customHeight="1" x14ac:dyDescent="0.3">
      <c r="A148" s="69" t="s">
        <v>141</v>
      </c>
      <c r="B148" s="67"/>
    </row>
    <row r="149" spans="1:2" customFormat="1" ht="20.85" customHeight="1" x14ac:dyDescent="0.3">
      <c r="A149" s="41" t="s">
        <v>139</v>
      </c>
      <c r="B149" s="23"/>
    </row>
    <row r="150" spans="1:2" x14ac:dyDescent="0.3">
      <c r="A150" s="42" t="s">
        <v>86</v>
      </c>
    </row>
    <row r="151" spans="1:2" x14ac:dyDescent="0.3">
      <c r="A151" s="1" t="s">
        <v>137</v>
      </c>
    </row>
  </sheetData>
  <sheetProtection algorithmName="SHA-512" hashValue="kuk1ZSgmPAg6KBrCX5PO0FKdVpdY45Pm0OgJDdI4ZjWscK3d5T3KIAoH2ZXhdTYaekZbhU0DlPFmJoWHIdkaIg==" saltValue="WMHxnXWI+JBlGegFM58uRw==" spinCount="100000" sheet="1" objects="1" scenarios="1"/>
  <mergeCells count="19">
    <mergeCell ref="A147:B147"/>
    <mergeCell ref="A146:B146"/>
    <mergeCell ref="B18:D18"/>
    <mergeCell ref="A148:B148"/>
    <mergeCell ref="B15:D15"/>
    <mergeCell ref="B140:C140"/>
    <mergeCell ref="B134:C134"/>
    <mergeCell ref="B17:D17"/>
    <mergeCell ref="B1:D1"/>
    <mergeCell ref="B11:D11"/>
    <mergeCell ref="B12:D12"/>
    <mergeCell ref="B137:C137"/>
    <mergeCell ref="A4:B4"/>
    <mergeCell ref="A7:B7"/>
    <mergeCell ref="A6:B6"/>
    <mergeCell ref="A95:B95"/>
    <mergeCell ref="A5:B5"/>
    <mergeCell ref="B13:D13"/>
    <mergeCell ref="B14:D14"/>
  </mergeCells>
  <hyperlinks>
    <hyperlink ref="D16" r:id="rId1" xr:uid="{00000000-0004-0000-0000-000000000000}"/>
    <hyperlink ref="D23" r:id="rId2" xr:uid="{00000000-0004-0000-0000-000001000000}"/>
    <hyperlink ref="A149" r:id="rId3" xr:uid="{00000000-0004-0000-0000-000002000000}"/>
  </hyperlinks>
  <pageMargins left="0.24" right="0.24" top="0.39" bottom="0.35" header="0.31" footer="0.31"/>
  <pageSetup paperSize="9" scale="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NMF standaard kosten calculatie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 de Waard</dc:creator>
  <cp:lastModifiedBy>Wim</cp:lastModifiedBy>
  <dcterms:created xsi:type="dcterms:W3CDTF">2023-03-17T10:50:47Z</dcterms:created>
  <dcterms:modified xsi:type="dcterms:W3CDTF">2025-03-26T10:55:43Z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d609186a11b3417e8bb76a4cb31c1c3e</vt:lpwstr>
  </property>
</Properties>
</file>